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fa1\AC\Temp\"/>
    </mc:Choice>
  </mc:AlternateContent>
  <xr:revisionPtr revIDLastSave="0" documentId="8_{9AC846C5-BE91-41C5-A93C-0C308D6B587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D14" i="1"/>
  <c r="B18" i="1"/>
  <c r="B13" i="1"/>
  <c r="B15" i="1"/>
  <c r="B16" i="1"/>
  <c r="B17" i="1"/>
  <c r="B19" i="1"/>
  <c r="B26" i="1"/>
  <c r="D18" i="1"/>
  <c r="D13" i="1"/>
  <c r="D15" i="1"/>
  <c r="D16" i="1"/>
  <c r="D17" i="1"/>
  <c r="D19" i="1"/>
  <c r="C26" i="1"/>
  <c r="E26" i="1"/>
  <c r="B20" i="1"/>
  <c r="B21" i="1"/>
  <c r="B25" i="1"/>
  <c r="D20" i="1"/>
  <c r="D21" i="1"/>
  <c r="C25" i="1"/>
  <c r="E25" i="1"/>
  <c r="C23" i="1"/>
  <c r="E23" i="1" s="1"/>
  <c r="C24" i="1"/>
  <c r="E24" i="1"/>
  <c r="E27" i="1"/>
  <c r="B23" i="1"/>
</calcChain>
</file>

<file path=xl/sharedStrings.xml><?xml version="1.0" encoding="utf-8"?>
<sst xmlns="http://schemas.openxmlformats.org/spreadsheetml/2006/main" count="31" uniqueCount="26">
  <si>
    <t>Weight and Balance for Diamond DA40   N171SF</t>
  </si>
  <si>
    <t>Oil (4-8 qts)</t>
  </si>
  <si>
    <t>Pilot (lbs)</t>
  </si>
  <si>
    <t>CoPilot (lbs)</t>
  </si>
  <si>
    <t>Rear Seat Passenger 1 (lbs)</t>
  </si>
  <si>
    <t>Rear Seat Passenger 2 (lbs)</t>
  </si>
  <si>
    <t>Baggage (lbs)</t>
  </si>
  <si>
    <t>On-board usable fuel (gallons)</t>
  </si>
  <si>
    <t>Enter Data Above this Line  --------------------</t>
  </si>
  <si>
    <t>Mass (lbs)</t>
  </si>
  <si>
    <t>Arm (in)</t>
  </si>
  <si>
    <t>Moment</t>
  </si>
  <si>
    <t>Empty Mass from POH (lbs)</t>
  </si>
  <si>
    <t>Oil not added (lbs)</t>
  </si>
  <si>
    <t>Total w/no fuel</t>
  </si>
  <si>
    <t>On-board usable fuel (lbs)</t>
  </si>
  <si>
    <t>Total w/fuel</t>
  </si>
  <si>
    <t>Min</t>
  </si>
  <si>
    <t>Calc'd</t>
  </si>
  <si>
    <t>Max</t>
  </si>
  <si>
    <t>OK to Fly?</t>
  </si>
  <si>
    <t>Gross Weight (lbs)</t>
  </si>
  <si>
    <t>Baggage Weight (lbs)</t>
  </si>
  <si>
    <t>CG at takeoff</t>
  </si>
  <si>
    <t>CG w/dry tanks</t>
  </si>
  <si>
    <t>OK to fly?   ----------------------------------------------------------------&gt;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</si>
</sst>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2" fontId="0" fillId="0" borderId="0" xfId="0" applyNumberFormat="1" applyFill="1"/>
    <xf numFmtId="1" fontId="1" fillId="2" borderId="0" xfId="0" applyNumberFormat="1" applyFont="1" applyFill="1" applyProtection="1">
      <protection locked="0"/>
    </xf>
    <xf numFmtId="0" fontId="4" fillId="0" borderId="0" xfId="0" applyFont="1" applyProtection="1"/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Protection="1"/>
    <xf numFmtId="2" fontId="1" fillId="0" borderId="0" xfId="0" applyNumberFormat="1" applyFont="1" applyProtection="1"/>
    <xf numFmtId="2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164" fontId="1" fillId="3" borderId="0" xfId="0" applyNumberFormat="1" applyFont="1" applyFill="1" applyProtection="1"/>
    <xf numFmtId="165" fontId="1" fillId="3" borderId="0" xfId="0" applyNumberFormat="1" applyFont="1" applyFill="1" applyProtection="1"/>
    <xf numFmtId="0" fontId="1" fillId="3" borderId="0" xfId="0" applyFont="1" applyFill="1" applyProtection="1"/>
    <xf numFmtId="165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2" fontId="1" fillId="0" borderId="0" xfId="0" applyNumberFormat="1" applyFont="1" applyAlignment="1" applyProtection="1">
      <alignment horizontal="right"/>
    </xf>
    <xf numFmtId="1" fontId="1" fillId="0" borderId="0" xfId="0" applyNumberFormat="1" applyFont="1" applyAlignment="1" applyProtection="1"/>
    <xf numFmtId="165" fontId="1" fillId="0" borderId="0" xfId="0" applyNumberFormat="1" applyFont="1" applyFill="1" applyProtection="1"/>
    <xf numFmtId="2" fontId="1" fillId="0" borderId="0" xfId="0" applyNumberFormat="1" applyFont="1" applyFill="1" applyProtection="1"/>
    <xf numFmtId="1" fontId="1" fillId="0" borderId="0" xfId="0" applyNumberFormat="1" applyFont="1" applyAlignment="1" applyProtection="1">
      <alignment horizontal="right"/>
    </xf>
    <xf numFmtId="164" fontId="2" fillId="4" borderId="0" xfId="0" applyNumberFormat="1" applyFont="1" applyFill="1" applyAlignment="1" applyProtection="1">
      <alignment horizontal="center"/>
    </xf>
    <xf numFmtId="0" fontId="2" fillId="0" borderId="0" xfId="0" applyFont="1" applyProtection="1"/>
  </cellXfs>
  <cellStyles count="1">
    <cellStyle name="Normal" xfId="0" builtinId="0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9"/>
  <sheetViews>
    <sheetView tabSelected="1" workbookViewId="0">
      <selection activeCell="E21" sqref="E21"/>
    </sheetView>
  </sheetViews>
  <sheetFormatPr defaultRowHeight="12.75"/>
  <cols>
    <col min="1" max="1" width="31.5703125" customWidth="1"/>
    <col min="2" max="2" width="11" style="1" customWidth="1"/>
    <col min="3" max="3" width="9.7109375" style="3" customWidth="1"/>
    <col min="4" max="4" width="11.140625" customWidth="1"/>
    <col min="5" max="5" width="13" style="2" customWidth="1"/>
    <col min="6" max="6" width="11.28515625" style="2" customWidth="1"/>
    <col min="7" max="7" width="12.5703125" customWidth="1"/>
    <col min="8" max="8" width="12.28515625" customWidth="1"/>
  </cols>
  <sheetData>
    <row r="1" spans="1:10" ht="18">
      <c r="A1" s="10" t="s">
        <v>0</v>
      </c>
      <c r="B1" s="11"/>
      <c r="C1" s="12"/>
      <c r="D1" s="13"/>
      <c r="E1" s="14"/>
      <c r="F1" s="7"/>
    </row>
    <row r="2" spans="1:10" ht="15">
      <c r="A2" s="13"/>
      <c r="B2" s="11"/>
      <c r="C2" s="12"/>
      <c r="D2" s="13"/>
      <c r="E2" s="14"/>
      <c r="F2" s="7"/>
    </row>
    <row r="3" spans="1:10" ht="15.75">
      <c r="A3" s="13" t="s">
        <v>1</v>
      </c>
      <c r="B3" s="9">
        <v>6</v>
      </c>
      <c r="C3" s="12"/>
      <c r="D3" s="15"/>
      <c r="E3" s="14"/>
      <c r="F3" s="7"/>
    </row>
    <row r="4" spans="1:10" ht="15.75">
      <c r="A4" s="13" t="s">
        <v>2</v>
      </c>
      <c r="B4" s="9">
        <v>190</v>
      </c>
      <c r="C4" s="12"/>
      <c r="D4" s="16"/>
      <c r="E4" s="14"/>
      <c r="F4" s="7"/>
    </row>
    <row r="5" spans="1:10" ht="15.75">
      <c r="A5" s="13" t="s">
        <v>3</v>
      </c>
      <c r="B5" s="9">
        <v>180</v>
      </c>
      <c r="C5" s="12"/>
      <c r="D5" s="16"/>
      <c r="E5" s="14"/>
      <c r="F5" s="7"/>
    </row>
    <row r="6" spans="1:10" ht="15.75">
      <c r="A6" s="13" t="s">
        <v>4</v>
      </c>
      <c r="B6" s="9">
        <v>160</v>
      </c>
      <c r="C6" s="12"/>
      <c r="D6" s="16"/>
      <c r="E6" s="14"/>
      <c r="F6" s="7"/>
    </row>
    <row r="7" spans="1:10" ht="15.75">
      <c r="A7" s="13" t="s">
        <v>5</v>
      </c>
      <c r="B7" s="9">
        <v>0</v>
      </c>
      <c r="C7" s="12"/>
      <c r="D7" s="16"/>
      <c r="E7" s="14"/>
      <c r="F7" s="7"/>
    </row>
    <row r="8" spans="1:10" ht="15.75">
      <c r="A8" s="13" t="s">
        <v>6</v>
      </c>
      <c r="B8" s="9">
        <v>30</v>
      </c>
      <c r="C8" s="12"/>
      <c r="D8" s="16"/>
      <c r="E8" s="14"/>
      <c r="F8" s="7"/>
    </row>
    <row r="9" spans="1:10" ht="15">
      <c r="A9" s="13" t="s">
        <v>7</v>
      </c>
      <c r="B9" s="9">
        <v>40</v>
      </c>
      <c r="C9" s="12"/>
      <c r="D9" s="13"/>
      <c r="E9" s="14"/>
      <c r="F9" s="7"/>
    </row>
    <row r="10" spans="1:10" ht="15">
      <c r="A10" s="17" t="s">
        <v>8</v>
      </c>
      <c r="B10" s="18"/>
      <c r="C10" s="19"/>
      <c r="D10" s="20"/>
      <c r="E10" s="14"/>
      <c r="F10" s="7"/>
    </row>
    <row r="11" spans="1:10" ht="15">
      <c r="A11" s="13"/>
      <c r="B11" s="21" t="s">
        <v>9</v>
      </c>
      <c r="C11" s="22" t="s">
        <v>10</v>
      </c>
      <c r="D11" s="23" t="s">
        <v>11</v>
      </c>
      <c r="E11" s="14"/>
      <c r="G11" s="6"/>
      <c r="H11" s="4"/>
      <c r="I11" s="7"/>
      <c r="J11" s="7"/>
    </row>
    <row r="12" spans="1:10" ht="15">
      <c r="A12" s="13" t="s">
        <v>12</v>
      </c>
      <c r="B12" s="12">
        <v>1738</v>
      </c>
      <c r="C12" s="13"/>
      <c r="D12" s="24">
        <v>168057.24</v>
      </c>
      <c r="E12" s="14"/>
      <c r="G12" s="6"/>
      <c r="H12" s="4"/>
      <c r="I12" s="7"/>
      <c r="J12" s="7"/>
    </row>
    <row r="13" spans="1:10" ht="15">
      <c r="A13" s="13" t="s">
        <v>13</v>
      </c>
      <c r="B13" s="25">
        <f>(B3-8) * 7 / 4</f>
        <v>-3.5</v>
      </c>
      <c r="C13" s="13">
        <v>39.4</v>
      </c>
      <c r="D13" s="24">
        <f t="shared" ref="D13:D18" si="0">B13 * C13</f>
        <v>-137.9</v>
      </c>
      <c r="E13" s="14"/>
      <c r="G13" s="6"/>
      <c r="H13" s="4"/>
      <c r="I13" s="7"/>
      <c r="J13" s="7"/>
    </row>
    <row r="14" spans="1:10" ht="15">
      <c r="A14" s="13" t="s">
        <v>2</v>
      </c>
      <c r="B14" s="25">
        <f>B4</f>
        <v>190</v>
      </c>
      <c r="C14" s="13">
        <v>90.6</v>
      </c>
      <c r="D14" s="24">
        <f t="shared" si="0"/>
        <v>17214</v>
      </c>
      <c r="E14" s="14"/>
      <c r="G14" s="6"/>
      <c r="H14" s="4"/>
      <c r="I14" s="7"/>
      <c r="J14" s="7"/>
    </row>
    <row r="15" spans="1:10" ht="15">
      <c r="A15" s="13" t="s">
        <v>3</v>
      </c>
      <c r="B15" s="25">
        <f>B5</f>
        <v>180</v>
      </c>
      <c r="C15" s="13">
        <v>90.6</v>
      </c>
      <c r="D15" s="24">
        <f t="shared" si="0"/>
        <v>16307.999999999998</v>
      </c>
      <c r="E15" s="14"/>
      <c r="G15" s="6"/>
      <c r="H15" s="4"/>
      <c r="I15" s="7"/>
      <c r="J15" s="7"/>
    </row>
    <row r="16" spans="1:10" ht="15">
      <c r="A16" s="13" t="s">
        <v>4</v>
      </c>
      <c r="B16" s="25">
        <f>B6</f>
        <v>160</v>
      </c>
      <c r="C16" s="13">
        <v>128</v>
      </c>
      <c r="D16" s="24">
        <f t="shared" si="0"/>
        <v>20480</v>
      </c>
      <c r="E16" s="14"/>
      <c r="F16" s="8"/>
      <c r="G16" s="6"/>
      <c r="H16" s="4"/>
      <c r="I16" s="7"/>
      <c r="J16" s="7"/>
    </row>
    <row r="17" spans="1:10" ht="15">
      <c r="A17" s="13" t="s">
        <v>5</v>
      </c>
      <c r="B17" s="25">
        <f>B7</f>
        <v>0</v>
      </c>
      <c r="C17" s="13">
        <v>128</v>
      </c>
      <c r="D17" s="24">
        <f t="shared" si="0"/>
        <v>0</v>
      </c>
      <c r="E17" s="14"/>
      <c r="G17" s="6"/>
      <c r="H17" s="4"/>
      <c r="I17" s="7"/>
      <c r="J17" s="7"/>
    </row>
    <row r="18" spans="1:10" ht="15">
      <c r="A18" s="13" t="s">
        <v>6</v>
      </c>
      <c r="B18" s="25">
        <f>B8</f>
        <v>30</v>
      </c>
      <c r="C18" s="13">
        <v>143.69999999999999</v>
      </c>
      <c r="D18" s="24">
        <f t="shared" si="0"/>
        <v>4311</v>
      </c>
      <c r="E18" s="14"/>
      <c r="G18" s="6"/>
      <c r="H18" s="4"/>
      <c r="I18" s="7"/>
      <c r="J18" s="7"/>
    </row>
    <row r="19" spans="1:10" ht="15">
      <c r="A19" s="13" t="s">
        <v>14</v>
      </c>
      <c r="B19" s="12">
        <f xml:space="preserve"> SUM(B12:B18)</f>
        <v>2294.5</v>
      </c>
      <c r="C19" s="13"/>
      <c r="D19" s="24">
        <f xml:space="preserve"> SUM(D12:D18)</f>
        <v>226232.34</v>
      </c>
      <c r="E19" s="14"/>
      <c r="G19" s="6"/>
      <c r="H19" s="4"/>
      <c r="I19" s="7"/>
      <c r="J19" s="7"/>
    </row>
    <row r="20" spans="1:10" ht="15">
      <c r="A20" s="13" t="s">
        <v>15</v>
      </c>
      <c r="B20" s="25">
        <f>B9 * 6.01</f>
        <v>240.39999999999998</v>
      </c>
      <c r="C20" s="13">
        <v>103.5</v>
      </c>
      <c r="D20" s="24">
        <f>B20 * C20</f>
        <v>24881.399999999998</v>
      </c>
      <c r="E20" s="26"/>
      <c r="G20" s="6"/>
      <c r="H20" s="4"/>
      <c r="I20" s="7"/>
      <c r="J20" s="7"/>
    </row>
    <row r="21" spans="1:10" ht="15">
      <c r="A21" s="13" t="s">
        <v>16</v>
      </c>
      <c r="B21" s="12">
        <f xml:space="preserve"> SUM(B19:B20)</f>
        <v>2534.9</v>
      </c>
      <c r="C21" s="13"/>
      <c r="D21" s="24">
        <f xml:space="preserve"> SUM(D19:D20)</f>
        <v>251113.74</v>
      </c>
      <c r="E21" s="14"/>
      <c r="G21" s="6"/>
      <c r="H21" s="4"/>
      <c r="I21" s="7"/>
      <c r="J21" s="7"/>
    </row>
    <row r="22" spans="1:10" ht="15.75">
      <c r="A22" s="13"/>
      <c r="B22" s="21" t="s">
        <v>17</v>
      </c>
      <c r="C22" s="22" t="s">
        <v>18</v>
      </c>
      <c r="D22" s="21" t="s">
        <v>19</v>
      </c>
      <c r="E22" s="15" t="s">
        <v>20</v>
      </c>
      <c r="G22" s="6"/>
      <c r="H22" s="4"/>
      <c r="I22" s="7"/>
      <c r="J22" s="7"/>
    </row>
    <row r="23" spans="1:10" ht="15.75">
      <c r="A23" s="13" t="s">
        <v>21</v>
      </c>
      <c r="B23" s="27">
        <f>B12</f>
        <v>1738</v>
      </c>
      <c r="C23" s="27">
        <f xml:space="preserve"> B21</f>
        <v>2534.9</v>
      </c>
      <c r="D23" s="27">
        <v>2535</v>
      </c>
      <c r="E23" s="28" t="str">
        <f>IF(C23&lt;=D23,"OK","&gt;&gt;&gt; NO &lt;&lt;&lt;")</f>
        <v>OK</v>
      </c>
      <c r="G23" s="6"/>
      <c r="H23" s="4"/>
      <c r="I23" s="7"/>
      <c r="J23" s="7"/>
    </row>
    <row r="24" spans="1:10" ht="15.75">
      <c r="A24" s="13" t="s">
        <v>22</v>
      </c>
      <c r="B24" s="27">
        <v>0</v>
      </c>
      <c r="C24" s="27">
        <f xml:space="preserve"> B8</f>
        <v>30</v>
      </c>
      <c r="D24" s="27">
        <v>66</v>
      </c>
      <c r="E24" s="28" t="str">
        <f>IF(AND(B24&lt;=C24,C24&lt;=D24),"OK","&gt;&gt;&gt; NO &lt;&lt;&lt;")</f>
        <v>OK</v>
      </c>
      <c r="G24" s="6"/>
      <c r="H24" s="4"/>
      <c r="I24" s="7"/>
      <c r="J24" s="7"/>
    </row>
    <row r="25" spans="1:10" ht="15.75">
      <c r="A25" s="13" t="s">
        <v>23</v>
      </c>
      <c r="B25" s="12">
        <f>IF(B21&lt;=2161,94,((B21-2161)/(2535-2161)*(97-94))+94)</f>
        <v>96.999197860962568</v>
      </c>
      <c r="C25" s="12">
        <f>D21/B21</f>
        <v>99.062582350388567</v>
      </c>
      <c r="D25" s="13">
        <v>102</v>
      </c>
      <c r="E25" s="28" t="str">
        <f>IF(AND(B25&lt;=C25,C25&lt;=D25),"OK","&gt;&gt;&gt; NO &lt;&lt;&lt;")</f>
        <v>OK</v>
      </c>
      <c r="F25" s="7"/>
    </row>
    <row r="26" spans="1:10" ht="15.75">
      <c r="A26" s="13" t="s">
        <v>24</v>
      </c>
      <c r="B26" s="12">
        <f>IF(B19&lt;=2161,94,((B19-2161)/(2535-2161)*(97-94))+94)</f>
        <v>95.070855614973269</v>
      </c>
      <c r="C26" s="12">
        <f>D19/B19</f>
        <v>98.597663979080409</v>
      </c>
      <c r="D26" s="13">
        <v>102</v>
      </c>
      <c r="E26" s="28" t="str">
        <f>IF(AND(B26&lt;=C26,C26&lt;=D26),"OK","&gt;&gt;&gt; NO &lt;&lt;&lt;")</f>
        <v>OK</v>
      </c>
      <c r="F26" s="7"/>
    </row>
    <row r="27" spans="1:10" ht="15.75">
      <c r="A27" s="29" t="s">
        <v>25</v>
      </c>
      <c r="B27" s="11"/>
      <c r="C27" s="12"/>
      <c r="D27" s="13"/>
      <c r="E27" s="28" t="str">
        <f>IF(AND(E23="OK",E24="OK",E25="OK",E26="OK"),"OK","&gt;&gt;&gt; NO &lt;&lt;&lt;")</f>
        <v>OK</v>
      </c>
      <c r="F27" s="7"/>
    </row>
    <row r="28" spans="1:10" ht="15">
      <c r="A28" s="4"/>
      <c r="B28" s="5"/>
      <c r="C28" s="6"/>
      <c r="D28" s="4"/>
      <c r="E28" s="7"/>
      <c r="F28" s="7"/>
    </row>
    <row r="29" spans="1:10" ht="15">
      <c r="A29" s="4"/>
      <c r="B29" s="5"/>
      <c r="C29" s="6"/>
      <c r="D29" s="4"/>
      <c r="E29" s="7"/>
      <c r="F29" s="7"/>
    </row>
  </sheetData>
  <sheetProtection sheet="1" objects="1" scenarios="1"/>
  <phoneticPr fontId="0" type="noConversion"/>
  <conditionalFormatting sqref="E23:E27 D4:D8">
    <cfRule type="cellIs" dxfId="0" priority="1" stopIfTrue="1" operator="equal">
      <formula>"&gt;&gt;&gt; NO &lt;&lt;&lt;"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Massachusetts Institute of Technology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philg</dc:creator>
  <cp:keywords/>
  <dc:description/>
  <cp:lastModifiedBy>X</cp:lastModifiedBy>
  <cp:revision/>
  <dcterms:created xsi:type="dcterms:W3CDTF">2002-12-05T01:58:31Z</dcterms:created>
  <dcterms:modified xsi:type="dcterms:W3CDTF">2023-05-09T20:26:15Z</dcterms:modified>
  <cp:category/>
  <cp:contentStatus/>
</cp:coreProperties>
</file>